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256" windowHeight="12432"/>
  </bookViews>
  <sheets>
    <sheet name="СКП" sheetId="3" r:id="rId1"/>
  </sheets>
  <calcPr calcId="145621"/>
</workbook>
</file>

<file path=xl/calcChain.xml><?xml version="1.0" encoding="utf-8"?>
<calcChain xmlns="http://schemas.openxmlformats.org/spreadsheetml/2006/main">
  <c r="J65" i="3" l="1"/>
  <c r="I65" i="3"/>
  <c r="H65" i="3"/>
  <c r="G65" i="3"/>
  <c r="F65" i="3"/>
  <c r="E65" i="3"/>
  <c r="D65" i="3"/>
  <c r="C65" i="3"/>
  <c r="J64" i="3"/>
  <c r="I64" i="3"/>
  <c r="H64" i="3"/>
  <c r="G64" i="3"/>
  <c r="F64" i="3"/>
  <c r="E64" i="3"/>
  <c r="D64" i="3"/>
  <c r="C64" i="3"/>
  <c r="J63" i="3"/>
  <c r="I63" i="3"/>
  <c r="H63" i="3"/>
  <c r="G63" i="3"/>
  <c r="F63" i="3"/>
  <c r="E63" i="3"/>
  <c r="D63" i="3"/>
  <c r="C63" i="3"/>
  <c r="J62" i="3"/>
  <c r="I62" i="3"/>
  <c r="H62" i="3"/>
  <c r="G62" i="3"/>
  <c r="F62" i="3"/>
  <c r="E62" i="3"/>
  <c r="D62" i="3"/>
  <c r="C62" i="3"/>
  <c r="J61" i="3"/>
  <c r="I61" i="3"/>
  <c r="H61" i="3"/>
  <c r="G61" i="3"/>
  <c r="F61" i="3"/>
  <c r="E61" i="3"/>
  <c r="D61" i="3"/>
  <c r="C61" i="3"/>
  <c r="J60" i="3"/>
  <c r="I60" i="3"/>
  <c r="H60" i="3"/>
  <c r="G60" i="3"/>
  <c r="F60" i="3"/>
  <c r="E60" i="3"/>
  <c r="D60" i="3"/>
  <c r="C60" i="3"/>
  <c r="J59" i="3"/>
  <c r="I59" i="3"/>
  <c r="H59" i="3"/>
  <c r="G59" i="3"/>
  <c r="F59" i="3"/>
  <c r="E59" i="3"/>
  <c r="D59" i="3"/>
  <c r="C59" i="3"/>
  <c r="I58" i="3"/>
  <c r="H58" i="3"/>
  <c r="G58" i="3"/>
  <c r="D58" i="3"/>
  <c r="J57" i="3"/>
  <c r="I57" i="3"/>
  <c r="H57" i="3"/>
  <c r="G57" i="3"/>
  <c r="F57" i="3"/>
  <c r="E57" i="3"/>
  <c r="D57" i="3"/>
  <c r="C57" i="3"/>
  <c r="J56" i="3"/>
  <c r="I56" i="3"/>
  <c r="H56" i="3"/>
  <c r="G56" i="3"/>
  <c r="F56" i="3"/>
  <c r="E56" i="3"/>
  <c r="D56" i="3"/>
  <c r="C56" i="3"/>
  <c r="I55" i="3"/>
  <c r="H55" i="3"/>
  <c r="G55" i="3"/>
  <c r="F55" i="3"/>
  <c r="E55" i="3"/>
  <c r="C55" i="3"/>
  <c r="J54" i="3"/>
  <c r="I54" i="3"/>
  <c r="H54" i="3"/>
  <c r="G54" i="3"/>
  <c r="F54" i="3"/>
  <c r="E54" i="3"/>
  <c r="C54" i="3"/>
  <c r="J53" i="3"/>
  <c r="I53" i="3"/>
  <c r="H53" i="3"/>
  <c r="G53" i="3"/>
  <c r="F53" i="3"/>
  <c r="E53" i="3"/>
  <c r="D53" i="3"/>
  <c r="C53" i="3"/>
  <c r="J52" i="3"/>
  <c r="I52" i="3"/>
  <c r="H52" i="3"/>
  <c r="G52" i="3"/>
  <c r="F52" i="3"/>
  <c r="E52" i="3"/>
  <c r="D52" i="3"/>
  <c r="C52" i="3"/>
  <c r="J51" i="3"/>
  <c r="I51" i="3"/>
  <c r="H51" i="3"/>
  <c r="G51" i="3"/>
  <c r="F51" i="3"/>
  <c r="E51" i="3"/>
  <c r="D51" i="3"/>
  <c r="C51" i="3"/>
  <c r="J50" i="3"/>
  <c r="I50" i="3"/>
  <c r="H50" i="3"/>
  <c r="G50" i="3"/>
  <c r="F50" i="3"/>
  <c r="E50" i="3"/>
  <c r="D50" i="3"/>
  <c r="C50" i="3"/>
  <c r="J49" i="3"/>
  <c r="I49" i="3"/>
  <c r="H49" i="3"/>
  <c r="G49" i="3"/>
  <c r="F49" i="3"/>
  <c r="E49" i="3"/>
  <c r="D49" i="3"/>
  <c r="C49" i="3"/>
  <c r="J48" i="3"/>
  <c r="I48" i="3"/>
  <c r="H48" i="3"/>
  <c r="G48" i="3"/>
  <c r="F48" i="3"/>
  <c r="E48" i="3"/>
  <c r="D48" i="3"/>
  <c r="C48" i="3"/>
  <c r="J47" i="3"/>
  <c r="I47" i="3"/>
  <c r="H47" i="3"/>
  <c r="G47" i="3"/>
  <c r="F47" i="3"/>
  <c r="E47" i="3"/>
  <c r="D47" i="3"/>
  <c r="C47" i="3"/>
  <c r="J46" i="3"/>
  <c r="I46" i="3"/>
  <c r="H46" i="3"/>
  <c r="G46" i="3"/>
  <c r="F46" i="3"/>
  <c r="E46" i="3"/>
  <c r="D46" i="3"/>
  <c r="C46" i="3"/>
  <c r="F23" i="3" l="1"/>
  <c r="F7" i="3" l="1"/>
  <c r="F8" i="3"/>
  <c r="E16" i="3"/>
  <c r="E15" i="3"/>
  <c r="G7" i="3" l="1"/>
  <c r="H7" i="3"/>
  <c r="E7" i="3" l="1"/>
  <c r="E8" i="3"/>
  <c r="D8" i="3"/>
  <c r="H9" i="3"/>
  <c r="F9" i="3"/>
  <c r="E9" i="3"/>
  <c r="D9" i="3"/>
  <c r="H10" i="3"/>
  <c r="F10" i="3"/>
  <c r="E10" i="3"/>
  <c r="D10" i="3"/>
  <c r="B7" i="3" l="1"/>
  <c r="D7" i="3"/>
  <c r="C8" i="3" l="1"/>
  <c r="B8" i="3"/>
</calcChain>
</file>

<file path=xl/sharedStrings.xml><?xml version="1.0" encoding="utf-8"?>
<sst xmlns="http://schemas.openxmlformats.org/spreadsheetml/2006/main" count="104" uniqueCount="57">
  <si>
    <t>Проживание + 3-х разовое  питание</t>
  </si>
  <si>
    <t>Двухместное размещение</t>
  </si>
  <si>
    <t>Одноместное размещение</t>
  </si>
  <si>
    <t>Дополнительное место для взрослых</t>
  </si>
  <si>
    <t>Дополнительное место для детей от 5 до 12 лет вкл</t>
  </si>
  <si>
    <t>Стандарт</t>
  </si>
  <si>
    <t>Основной корпус</t>
  </si>
  <si>
    <t>Форест Хаус, Дом в лесу</t>
  </si>
  <si>
    <t>Отдельно стоящие домики</t>
  </si>
  <si>
    <t>Вид размещения</t>
  </si>
  <si>
    <t>Делюкс +,  Студия +</t>
  </si>
  <si>
    <t>Дети до 4 лет (включительно)  на дополнительном месте размещаются БЕСПЛАТНО</t>
  </si>
  <si>
    <t>В домах возможно размещение 3-го взрослого на доп месте из одной семьи</t>
  </si>
  <si>
    <t>Стоимость санаторно курортных путевок в санаторий-профилакторий "Сибиряк"</t>
  </si>
  <si>
    <t>Улучшенный</t>
  </si>
  <si>
    <t>Обычный</t>
  </si>
  <si>
    <t xml:space="preserve">Здоровые Сосуды </t>
  </si>
  <si>
    <t>Движение Без боли</t>
  </si>
  <si>
    <t>Здоровый позвоночник</t>
  </si>
  <si>
    <t xml:space="preserve">Check Up  </t>
  </si>
  <si>
    <t>3 детский</t>
  </si>
  <si>
    <t xml:space="preserve">Нервы в порядке!                  </t>
  </si>
  <si>
    <t>Антистресс СПА (релакс)</t>
  </si>
  <si>
    <t>Аюрведа СПА</t>
  </si>
  <si>
    <t>33 000</t>
  </si>
  <si>
    <t>35 000</t>
  </si>
  <si>
    <t>30000</t>
  </si>
  <si>
    <t>32000</t>
  </si>
  <si>
    <t>Проживание + 3-х разовое  питание+ЛЕЧЕНИЕ</t>
  </si>
  <si>
    <t xml:space="preserve">Стандарт Одноместный номер </t>
  </si>
  <si>
    <t>Улучшенный обычный</t>
  </si>
  <si>
    <t xml:space="preserve">Бони и Клайд </t>
  </si>
  <si>
    <t xml:space="preserve">Примечание: </t>
  </si>
  <si>
    <t>Размещение в Шале 4+2 человека на доп. место. Максимальное размещение 6 человек</t>
  </si>
  <si>
    <t>Скидки Постоянным гостям 7, 10 и 15 % в соответстсви с программой лояльности санатория</t>
  </si>
  <si>
    <t xml:space="preserve">Раннее Бронирование 10% скидка оплата за 30 дн. до заезда  </t>
  </si>
  <si>
    <t>Стандарт и стандарт 1М</t>
  </si>
  <si>
    <t xml:space="preserve">Дом Студия Шале </t>
  </si>
  <si>
    <t>Дом Студия, Шале</t>
  </si>
  <si>
    <t>ДЕЛЮКС+  Студия +</t>
  </si>
  <si>
    <t>Антистресс СПА</t>
  </si>
  <si>
    <t xml:space="preserve">На 10 лет Моложе </t>
  </si>
  <si>
    <t>Скидки пенсионерам 7%</t>
  </si>
  <si>
    <t xml:space="preserve">Check Up  Эксперт </t>
  </si>
  <si>
    <t>Количество дней</t>
  </si>
  <si>
    <t>Стройность Красота Энергия</t>
  </si>
  <si>
    <t xml:space="preserve">Код молодости      </t>
  </si>
  <si>
    <t>(оплата питания для детей от 2-до 4-х лет (полных лет) - 1800руб. /сутки - обязательно).</t>
  </si>
  <si>
    <t xml:space="preserve">Дополнительное питание обед-1500р ужин- 1500 р (при наличии свободных мест в обеденом зале) </t>
  </si>
  <si>
    <t xml:space="preserve">с 01.09.2025 по 25.10.2025 и 02.11.2025 по 29.12.2025 Низкий сезон </t>
  </si>
  <si>
    <t xml:space="preserve">с 01.09.2025 по 25.10.2025 и 02.11.2025 по 29.12.2025 Низкий сезон  </t>
  </si>
  <si>
    <t>Проживание + завтрак</t>
  </si>
  <si>
    <t>Данный тариф не действует для номеров в оснвном корпусе</t>
  </si>
  <si>
    <t>________</t>
  </si>
  <si>
    <t>Шале,  Мальдивы</t>
  </si>
  <si>
    <t>"Свободное дыхание"  "Женское Здоровье"</t>
  </si>
  <si>
    <t>Скидки Постоянным гостям 7, 10 и 15 % в соответстсвии с программой лояльности санатория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</si>
</sst>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_-* #,##0\ _₽_-;\-* #,##0\ _₽_-;_-* &quot;-&quot;??\ _₽_-;_-@_-"/>
    <numFmt numFmtId="166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color rgb="FF0070C0"/>
      <name val="Arial"/>
      <family val="2"/>
      <charset val="204"/>
    </font>
    <font>
      <sz val="14"/>
      <color rgb="FF0070C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left"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left" vertical="center" indent="5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top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165" fontId="9" fillId="0" borderId="7" xfId="1" applyNumberFormat="1" applyFont="1" applyBorder="1" applyAlignment="1">
      <alignment horizontal="right" wrapText="1"/>
    </xf>
    <xf numFmtId="165" fontId="9" fillId="0" borderId="8" xfId="1" applyNumberFormat="1" applyFont="1" applyBorder="1" applyAlignment="1">
      <alignment horizontal="right" wrapText="1"/>
    </xf>
    <xf numFmtId="165" fontId="9" fillId="0" borderId="7" xfId="1" applyNumberFormat="1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/>
    </xf>
    <xf numFmtId="0" fontId="9" fillId="0" borderId="20" xfId="0" applyFont="1" applyBorder="1" applyAlignment="1">
      <alignment horizontal="right"/>
    </xf>
    <xf numFmtId="0" fontId="9" fillId="0" borderId="21" xfId="0" applyFont="1" applyBorder="1" applyAlignment="1">
      <alignment horizontal="right"/>
    </xf>
    <xf numFmtId="0" fontId="8" fillId="0" borderId="16" xfId="0" applyFont="1" applyBorder="1" applyAlignment="1">
      <alignment vertical="center" wrapText="1"/>
    </xf>
    <xf numFmtId="165" fontId="9" fillId="0" borderId="17" xfId="1" applyNumberFormat="1" applyFont="1" applyBorder="1" applyAlignment="1">
      <alignment horizontal="right" wrapText="1"/>
    </xf>
    <xf numFmtId="165" fontId="9" fillId="0" borderId="17" xfId="1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vertical="center" wrapText="1"/>
    </xf>
    <xf numFmtId="165" fontId="9" fillId="0" borderId="14" xfId="1" applyNumberFormat="1" applyFont="1" applyBorder="1" applyAlignment="1">
      <alignment horizontal="right" wrapText="1"/>
    </xf>
    <xf numFmtId="165" fontId="9" fillId="3" borderId="14" xfId="1" applyNumberFormat="1" applyFont="1" applyFill="1" applyBorder="1" applyAlignment="1">
      <alignment horizontal="right" vertical="center" wrapText="1"/>
    </xf>
    <xf numFmtId="165" fontId="9" fillId="0" borderId="14" xfId="1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vertical="center" wrapText="1"/>
    </xf>
    <xf numFmtId="165" fontId="5" fillId="0" borderId="14" xfId="1" applyNumberFormat="1" applyFont="1" applyBorder="1" applyAlignment="1">
      <alignment horizontal="right" wrapText="1"/>
    </xf>
    <xf numFmtId="165" fontId="5" fillId="3" borderId="14" xfId="1" applyNumberFormat="1" applyFont="1" applyFill="1" applyBorder="1" applyAlignment="1">
      <alignment horizontal="right" vertical="center" wrapText="1"/>
    </xf>
    <xf numFmtId="165" fontId="5" fillId="0" borderId="14" xfId="1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vertical="center" wrapText="1"/>
    </xf>
    <xf numFmtId="0" fontId="10" fillId="0" borderId="15" xfId="0" applyFont="1" applyBorder="1" applyAlignment="1">
      <alignment vertical="top" wrapText="1"/>
    </xf>
    <xf numFmtId="0" fontId="8" fillId="0" borderId="18" xfId="0" applyFont="1" applyBorder="1"/>
    <xf numFmtId="49" fontId="5" fillId="0" borderId="16" xfId="1" applyNumberFormat="1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0" xfId="0" applyFont="1"/>
    <xf numFmtId="165" fontId="5" fillId="0" borderId="7" xfId="1" applyNumberFormat="1" applyFont="1" applyBorder="1" applyAlignment="1">
      <alignment horizontal="right" vertical="center" wrapText="1"/>
    </xf>
    <xf numFmtId="0" fontId="5" fillId="0" borderId="21" xfId="0" applyFont="1" applyBorder="1" applyAlignment="1">
      <alignment horizontal="right"/>
    </xf>
    <xf numFmtId="0" fontId="5" fillId="3" borderId="21" xfId="0" applyFont="1" applyFill="1" applyBorder="1" applyAlignment="1">
      <alignment horizontal="right"/>
    </xf>
    <xf numFmtId="49" fontId="9" fillId="0" borderId="14" xfId="1" applyNumberFormat="1" applyFont="1" applyBorder="1" applyAlignment="1">
      <alignment horizontal="right" vertical="center" wrapText="1"/>
    </xf>
    <xf numFmtId="0" fontId="5" fillId="0" borderId="21" xfId="0" applyNumberFormat="1" applyFont="1" applyBorder="1" applyAlignment="1">
      <alignment horizontal="right"/>
    </xf>
    <xf numFmtId="0" fontId="9" fillId="0" borderId="14" xfId="1" applyNumberFormat="1" applyFont="1" applyBorder="1" applyAlignment="1">
      <alignment horizontal="right" vertical="center" wrapText="1"/>
    </xf>
    <xf numFmtId="0" fontId="1" fillId="0" borderId="6" xfId="0" applyFont="1" applyBorder="1" applyAlignment="1"/>
    <xf numFmtId="0" fontId="2" fillId="0" borderId="6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right" vertical="center" wrapText="1"/>
    </xf>
    <xf numFmtId="164" fontId="9" fillId="0" borderId="19" xfId="1" applyFont="1" applyBorder="1" applyAlignment="1">
      <alignment horizontal="right"/>
    </xf>
    <xf numFmtId="165" fontId="5" fillId="0" borderId="17" xfId="1" applyNumberFormat="1" applyFont="1" applyFill="1" applyBorder="1" applyAlignment="1">
      <alignment horizontal="right" vertical="center" wrapText="1"/>
    </xf>
    <xf numFmtId="165" fontId="9" fillId="0" borderId="14" xfId="1" applyNumberFormat="1" applyFont="1" applyFill="1" applyBorder="1" applyAlignment="1">
      <alignment horizontal="right" vertical="center" wrapText="1"/>
    </xf>
    <xf numFmtId="165" fontId="5" fillId="0" borderId="14" xfId="1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28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164" fontId="5" fillId="0" borderId="0" xfId="1" applyFont="1" applyBorder="1" applyAlignment="1">
      <alignment horizontal="right"/>
    </xf>
    <xf numFmtId="49" fontId="5" fillId="0" borderId="0" xfId="1" applyNumberFormat="1" applyFont="1" applyBorder="1" applyAlignment="1">
      <alignment horizontal="right"/>
    </xf>
    <xf numFmtId="0" fontId="7" fillId="0" borderId="0" xfId="0" applyFont="1" applyBorder="1"/>
    <xf numFmtId="0" fontId="9" fillId="0" borderId="0" xfId="0" applyFont="1" applyBorder="1" applyAlignment="1">
      <alignment horizontal="right"/>
    </xf>
    <xf numFmtId="164" fontId="9" fillId="0" borderId="0" xfId="1" applyFont="1" applyBorder="1" applyAlignment="1">
      <alignment horizontal="right"/>
    </xf>
    <xf numFmtId="165" fontId="9" fillId="0" borderId="0" xfId="1" applyNumberFormat="1" applyFont="1" applyBorder="1" applyAlignment="1">
      <alignment horizontal="right" vertical="center" wrapText="1"/>
    </xf>
    <xf numFmtId="166" fontId="5" fillId="0" borderId="0" xfId="1" applyNumberFormat="1" applyFont="1" applyBorder="1" applyAlignment="1">
      <alignment horizontal="right"/>
    </xf>
    <xf numFmtId="0" fontId="12" fillId="0" borderId="0" xfId="0" applyFont="1"/>
    <xf numFmtId="0" fontId="1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5"/>
  <sheetViews>
    <sheetView tabSelected="1" topLeftCell="A49" workbookViewId="0">
      <selection activeCell="K7" sqref="K7"/>
    </sheetView>
  </sheetViews>
  <sheetFormatPr defaultColWidth="9.109375" defaultRowHeight="13.8" x14ac:dyDescent="0.25"/>
  <cols>
    <col min="1" max="1" width="52" style="1" customWidth="1"/>
    <col min="2" max="2" width="11.33203125" style="1" customWidth="1"/>
    <col min="3" max="3" width="14.109375" style="1" customWidth="1"/>
    <col min="4" max="4" width="13.33203125" style="1" customWidth="1"/>
    <col min="5" max="5" width="12.6640625" style="1" customWidth="1"/>
    <col min="6" max="7" width="12.5546875" style="1" customWidth="1"/>
    <col min="8" max="8" width="14" style="1" customWidth="1"/>
    <col min="9" max="10" width="9.77734375" style="1" bestFit="1" customWidth="1"/>
    <col min="11" max="16384" width="9.109375" style="1"/>
  </cols>
  <sheetData>
    <row r="2" spans="1:8" ht="18.75" customHeight="1" x14ac:dyDescent="0.3">
      <c r="A2" s="108" t="s">
        <v>13</v>
      </c>
      <c r="B2" s="108"/>
      <c r="C2" s="108"/>
      <c r="D2" s="108"/>
      <c r="E2" s="108"/>
      <c r="F2" s="108"/>
      <c r="G2" s="108"/>
      <c r="H2" s="108"/>
    </row>
    <row r="3" spans="1:8" x14ac:dyDescent="0.25">
      <c r="B3" s="54" t="s">
        <v>50</v>
      </c>
      <c r="C3" s="53"/>
      <c r="D3" s="53"/>
      <c r="E3" s="53"/>
    </row>
    <row r="4" spans="1:8" x14ac:dyDescent="0.25">
      <c r="A4" s="68" t="s">
        <v>28</v>
      </c>
      <c r="B4" s="69"/>
      <c r="C4" s="69"/>
      <c r="D4" s="69"/>
      <c r="E4" s="69"/>
      <c r="F4" s="69"/>
      <c r="G4" s="69"/>
      <c r="H4" s="69"/>
    </row>
    <row r="5" spans="1:8" x14ac:dyDescent="0.25">
      <c r="A5" s="70" t="s">
        <v>9</v>
      </c>
      <c r="B5" s="72" t="s">
        <v>6</v>
      </c>
      <c r="C5" s="72"/>
      <c r="D5" s="72"/>
      <c r="E5" s="72"/>
      <c r="F5" s="72" t="s">
        <v>8</v>
      </c>
      <c r="G5" s="72"/>
      <c r="H5" s="72"/>
    </row>
    <row r="6" spans="1:8" ht="39.6" x14ac:dyDescent="0.25">
      <c r="A6" s="71"/>
      <c r="B6" s="4" t="s">
        <v>5</v>
      </c>
      <c r="C6" s="5" t="s">
        <v>29</v>
      </c>
      <c r="D6" s="4" t="s">
        <v>30</v>
      </c>
      <c r="E6" s="4" t="s">
        <v>10</v>
      </c>
      <c r="F6" s="4" t="s">
        <v>54</v>
      </c>
      <c r="G6" s="4" t="s">
        <v>31</v>
      </c>
      <c r="H6" s="4" t="s">
        <v>7</v>
      </c>
    </row>
    <row r="7" spans="1:8" x14ac:dyDescent="0.25">
      <c r="A7" s="6" t="s">
        <v>1</v>
      </c>
      <c r="B7" s="10">
        <f>B15+500</f>
        <v>8700</v>
      </c>
      <c r="C7" s="10"/>
      <c r="D7" s="10">
        <f>D15+500</f>
        <v>10300</v>
      </c>
      <c r="E7" s="10">
        <f>E15+500</f>
        <v>10800</v>
      </c>
      <c r="F7" s="10">
        <f>F15+500</f>
        <v>11800</v>
      </c>
      <c r="G7" s="10">
        <f>G15+500</f>
        <v>10900</v>
      </c>
      <c r="H7" s="10">
        <f>H15+500</f>
        <v>11400</v>
      </c>
    </row>
    <row r="8" spans="1:8" x14ac:dyDescent="0.25">
      <c r="A8" s="6" t="s">
        <v>2</v>
      </c>
      <c r="B8" s="10">
        <f>B16+500</f>
        <v>11500</v>
      </c>
      <c r="C8" s="10">
        <f>C16+500</f>
        <v>11500</v>
      </c>
      <c r="D8" s="55">
        <f>D16+500</f>
        <v>14200</v>
      </c>
      <c r="E8" s="55">
        <f t="shared" ref="E8" si="0">E16+500</f>
        <v>14700</v>
      </c>
      <c r="F8" s="10">
        <f>F16+500</f>
        <v>18500</v>
      </c>
      <c r="G8" s="10">
        <v>16000</v>
      </c>
      <c r="H8" s="10">
        <v>16000</v>
      </c>
    </row>
    <row r="9" spans="1:8" x14ac:dyDescent="0.25">
      <c r="A9" s="6" t="s">
        <v>3</v>
      </c>
      <c r="B9" s="10"/>
      <c r="C9" s="10"/>
      <c r="D9" s="10">
        <f t="shared" ref="D9:H9" si="1">D17+500</f>
        <v>5900</v>
      </c>
      <c r="E9" s="10">
        <f t="shared" si="1"/>
        <v>5900</v>
      </c>
      <c r="F9" s="10">
        <f t="shared" si="1"/>
        <v>5900</v>
      </c>
      <c r="G9" s="10"/>
      <c r="H9" s="10">
        <f t="shared" si="1"/>
        <v>5900</v>
      </c>
    </row>
    <row r="10" spans="1:8" x14ac:dyDescent="0.25">
      <c r="A10" s="6" t="s">
        <v>4</v>
      </c>
      <c r="B10" s="10"/>
      <c r="C10" s="10"/>
      <c r="D10" s="10">
        <f t="shared" ref="D10:F10" si="2">D18+500</f>
        <v>4200</v>
      </c>
      <c r="E10" s="10">
        <f t="shared" si="2"/>
        <v>4200</v>
      </c>
      <c r="F10" s="10">
        <f t="shared" si="2"/>
        <v>4200</v>
      </c>
      <c r="G10" s="10"/>
      <c r="H10" s="10">
        <f>H18+500</f>
        <v>4200</v>
      </c>
    </row>
    <row r="11" spans="1:8" x14ac:dyDescent="0.25">
      <c r="A11" s="2"/>
      <c r="B11" s="8"/>
      <c r="C11" s="8"/>
      <c r="D11" s="8"/>
      <c r="E11" s="8"/>
      <c r="F11" s="8"/>
      <c r="G11" s="8"/>
      <c r="H11" s="8"/>
    </row>
    <row r="12" spans="1:8" x14ac:dyDescent="0.25">
      <c r="A12" s="68" t="s">
        <v>0</v>
      </c>
      <c r="B12" s="69"/>
      <c r="C12" s="69"/>
      <c r="D12" s="69"/>
      <c r="E12" s="69"/>
      <c r="F12" s="69"/>
      <c r="G12" s="69"/>
      <c r="H12" s="69"/>
    </row>
    <row r="13" spans="1:8" x14ac:dyDescent="0.25">
      <c r="A13" s="70" t="s">
        <v>9</v>
      </c>
      <c r="B13" s="72" t="s">
        <v>6</v>
      </c>
      <c r="C13" s="72"/>
      <c r="D13" s="72"/>
      <c r="E13" s="72"/>
      <c r="F13" s="72" t="s">
        <v>8</v>
      </c>
      <c r="G13" s="72"/>
      <c r="H13" s="72"/>
    </row>
    <row r="14" spans="1:8" ht="39.6" x14ac:dyDescent="0.25">
      <c r="A14" s="71"/>
      <c r="B14" s="4" t="s">
        <v>5</v>
      </c>
      <c r="C14" s="5" t="s">
        <v>29</v>
      </c>
      <c r="D14" s="4" t="s">
        <v>30</v>
      </c>
      <c r="E14" s="4" t="s">
        <v>10</v>
      </c>
      <c r="F14" s="4" t="s">
        <v>54</v>
      </c>
      <c r="G14" s="4" t="s">
        <v>31</v>
      </c>
      <c r="H14" s="4" t="s">
        <v>7</v>
      </c>
    </row>
    <row r="15" spans="1:8" x14ac:dyDescent="0.25">
      <c r="A15" s="6" t="s">
        <v>1</v>
      </c>
      <c r="B15" s="10">
        <v>8200</v>
      </c>
      <c r="C15" s="11"/>
      <c r="D15" s="7">
        <v>9800</v>
      </c>
      <c r="E15" s="7">
        <f>D15+500</f>
        <v>10300</v>
      </c>
      <c r="F15" s="7">
        <v>11300</v>
      </c>
      <c r="G15" s="11">
        <v>10400</v>
      </c>
      <c r="H15" s="10">
        <v>10900</v>
      </c>
    </row>
    <row r="16" spans="1:8" x14ac:dyDescent="0.25">
      <c r="A16" s="6" t="s">
        <v>2</v>
      </c>
      <c r="B16" s="10">
        <v>11000</v>
      </c>
      <c r="C16" s="11">
        <v>11000</v>
      </c>
      <c r="D16" s="55">
        <v>13700</v>
      </c>
      <c r="E16" s="55">
        <f>D16+500</f>
        <v>14200</v>
      </c>
      <c r="F16" s="7">
        <v>18000</v>
      </c>
      <c r="G16" s="11">
        <v>17000</v>
      </c>
      <c r="H16" s="10">
        <v>17500</v>
      </c>
    </row>
    <row r="17" spans="1:8" x14ac:dyDescent="0.25">
      <c r="A17" s="6" t="s">
        <v>3</v>
      </c>
      <c r="B17" s="10"/>
      <c r="C17" s="11"/>
      <c r="D17" s="11">
        <v>5400</v>
      </c>
      <c r="E17" s="11">
        <v>5400</v>
      </c>
      <c r="F17" s="11">
        <v>5400</v>
      </c>
      <c r="G17" s="11"/>
      <c r="H17" s="10">
        <v>5400</v>
      </c>
    </row>
    <row r="18" spans="1:8" x14ac:dyDescent="0.25">
      <c r="A18" s="6" t="s">
        <v>4</v>
      </c>
      <c r="B18" s="10"/>
      <c r="C18" s="11"/>
      <c r="D18" s="11">
        <v>3700</v>
      </c>
      <c r="E18" s="11">
        <v>3700</v>
      </c>
      <c r="F18" s="11">
        <v>3700</v>
      </c>
      <c r="G18" s="11"/>
      <c r="H18" s="10">
        <v>3700</v>
      </c>
    </row>
    <row r="19" spans="1:8" x14ac:dyDescent="0.25">
      <c r="A19" s="2"/>
      <c r="B19" s="8"/>
      <c r="C19" s="8"/>
      <c r="D19" s="8"/>
      <c r="E19" s="8"/>
      <c r="F19" s="8"/>
      <c r="G19" s="8"/>
      <c r="H19" s="8"/>
    </row>
    <row r="20" spans="1:8" x14ac:dyDescent="0.25">
      <c r="A20" s="68" t="s">
        <v>51</v>
      </c>
      <c r="B20" s="69"/>
      <c r="C20" s="69"/>
      <c r="D20" s="69"/>
      <c r="E20" s="69"/>
      <c r="F20" s="73"/>
      <c r="G20" s="73"/>
      <c r="H20" s="73"/>
    </row>
    <row r="21" spans="1:8" x14ac:dyDescent="0.25">
      <c r="A21" s="70" t="s">
        <v>9</v>
      </c>
      <c r="B21" s="72" t="s">
        <v>6</v>
      </c>
      <c r="C21" s="72"/>
      <c r="D21" s="72"/>
      <c r="E21" s="72"/>
      <c r="F21" s="74" t="s">
        <v>8</v>
      </c>
      <c r="G21" s="75"/>
      <c r="H21" s="75"/>
    </row>
    <row r="22" spans="1:8" ht="39.6" x14ac:dyDescent="0.25">
      <c r="A22" s="71"/>
      <c r="B22" s="4" t="s">
        <v>5</v>
      </c>
      <c r="C22" s="5" t="s">
        <v>29</v>
      </c>
      <c r="D22" s="4" t="s">
        <v>30</v>
      </c>
      <c r="E22" s="4" t="s">
        <v>10</v>
      </c>
      <c r="F22" s="4" t="s">
        <v>54</v>
      </c>
      <c r="G22" s="56" t="s">
        <v>31</v>
      </c>
      <c r="H22" s="56" t="s">
        <v>7</v>
      </c>
    </row>
    <row r="23" spans="1:8" x14ac:dyDescent="0.25">
      <c r="A23" s="6" t="s">
        <v>1</v>
      </c>
      <c r="B23" s="76" t="s">
        <v>52</v>
      </c>
      <c r="C23" s="77"/>
      <c r="D23" s="77"/>
      <c r="E23" s="78"/>
      <c r="F23" s="55">
        <f>F15-2400</f>
        <v>8900</v>
      </c>
      <c r="G23" s="55">
        <v>8600</v>
      </c>
      <c r="H23" s="55">
        <v>8600</v>
      </c>
    </row>
    <row r="24" spans="1:8" x14ac:dyDescent="0.25">
      <c r="A24" s="6" t="s">
        <v>2</v>
      </c>
      <c r="B24" s="79"/>
      <c r="C24" s="80"/>
      <c r="D24" s="80"/>
      <c r="E24" s="81"/>
      <c r="F24" s="55">
        <v>14500</v>
      </c>
      <c r="G24" s="55">
        <v>13500</v>
      </c>
      <c r="H24" s="55">
        <v>13500</v>
      </c>
    </row>
    <row r="25" spans="1:8" x14ac:dyDescent="0.25">
      <c r="A25" s="6" t="s">
        <v>3</v>
      </c>
      <c r="B25" s="79"/>
      <c r="C25" s="80"/>
      <c r="D25" s="80"/>
      <c r="E25" s="81"/>
      <c r="F25" s="55">
        <v>4500</v>
      </c>
      <c r="G25" s="55" t="s">
        <v>53</v>
      </c>
      <c r="H25" s="55">
        <v>4500</v>
      </c>
    </row>
    <row r="26" spans="1:8" x14ac:dyDescent="0.25">
      <c r="A26" s="6" t="s">
        <v>4</v>
      </c>
      <c r="B26" s="82"/>
      <c r="C26" s="83"/>
      <c r="D26" s="83"/>
      <c r="E26" s="84"/>
      <c r="F26" s="55">
        <v>3000</v>
      </c>
      <c r="G26" s="55" t="s">
        <v>53</v>
      </c>
      <c r="H26" s="55">
        <v>3000</v>
      </c>
    </row>
    <row r="27" spans="1:8" x14ac:dyDescent="0.25">
      <c r="A27" s="2"/>
      <c r="B27" s="8"/>
      <c r="C27" s="8"/>
      <c r="D27" s="8"/>
      <c r="E27" s="8"/>
      <c r="F27" s="8"/>
      <c r="G27" s="8"/>
      <c r="H27" s="8"/>
    </row>
    <row r="28" spans="1:8" x14ac:dyDescent="0.25">
      <c r="A28" s="2"/>
      <c r="B28" s="8"/>
      <c r="C28" s="8"/>
      <c r="D28" s="8"/>
      <c r="E28" s="8"/>
      <c r="F28" s="8"/>
      <c r="G28" s="8"/>
      <c r="H28" s="8"/>
    </row>
    <row r="29" spans="1:8" x14ac:dyDescent="0.25">
      <c r="A29" s="9" t="s">
        <v>32</v>
      </c>
    </row>
    <row r="30" spans="1:8" ht="15" x14ac:dyDescent="0.25">
      <c r="A30" s="3">
        <v>1</v>
      </c>
      <c r="B30" s="3" t="s">
        <v>11</v>
      </c>
      <c r="C30" s="3"/>
      <c r="D30" s="3"/>
      <c r="E30" s="3"/>
      <c r="F30" s="3"/>
    </row>
    <row r="31" spans="1:8" ht="15" x14ac:dyDescent="0.25">
      <c r="A31" s="3"/>
      <c r="B31" s="3" t="s">
        <v>47</v>
      </c>
      <c r="C31" s="3"/>
      <c r="D31" s="3"/>
      <c r="E31" s="3"/>
      <c r="F31" s="3"/>
    </row>
    <row r="32" spans="1:8" ht="15" x14ac:dyDescent="0.25">
      <c r="A32" s="3">
        <v>2</v>
      </c>
      <c r="B32" s="3" t="s">
        <v>12</v>
      </c>
      <c r="C32" s="3"/>
      <c r="D32" s="3"/>
      <c r="E32" s="3"/>
      <c r="F32" s="3"/>
    </row>
    <row r="33" spans="1:10" ht="15" x14ac:dyDescent="0.25">
      <c r="A33" s="3">
        <v>3</v>
      </c>
      <c r="B33" s="3" t="s">
        <v>33</v>
      </c>
      <c r="C33" s="3"/>
      <c r="D33" s="3"/>
      <c r="E33" s="3"/>
      <c r="F33" s="3"/>
    </row>
    <row r="34" spans="1:10" ht="15" x14ac:dyDescent="0.25">
      <c r="A34" s="3">
        <v>4</v>
      </c>
      <c r="B34" s="3" t="s">
        <v>34</v>
      </c>
      <c r="C34" s="3"/>
      <c r="D34" s="3"/>
      <c r="E34" s="3"/>
      <c r="F34" s="3"/>
    </row>
    <row r="35" spans="1:10" ht="15" x14ac:dyDescent="0.25">
      <c r="A35" s="3">
        <v>5</v>
      </c>
      <c r="B35" s="3" t="s">
        <v>35</v>
      </c>
      <c r="C35" s="3"/>
      <c r="F35" s="3"/>
    </row>
    <row r="36" spans="1:10" ht="15" x14ac:dyDescent="0.25">
      <c r="A36" s="1">
        <v>6</v>
      </c>
      <c r="B36" s="3" t="s">
        <v>48</v>
      </c>
      <c r="C36" s="3"/>
    </row>
    <row r="37" spans="1:10" ht="15" x14ac:dyDescent="0.25">
      <c r="A37" s="1">
        <v>7</v>
      </c>
      <c r="B37" s="3" t="s">
        <v>42</v>
      </c>
      <c r="C37" s="3"/>
    </row>
    <row r="39" spans="1:10" ht="15.6" x14ac:dyDescent="0.3">
      <c r="A39" s="12"/>
      <c r="B39" s="12"/>
      <c r="C39" s="12"/>
      <c r="D39" s="107" t="s">
        <v>13</v>
      </c>
      <c r="E39" s="12"/>
      <c r="F39" s="12"/>
      <c r="G39" s="12"/>
      <c r="H39" s="12"/>
      <c r="I39" s="12"/>
      <c r="J39" s="12"/>
    </row>
    <row r="40" spans="1:10" x14ac:dyDescent="0.25">
      <c r="A40" s="12"/>
      <c r="B40" s="12"/>
      <c r="C40" s="12"/>
      <c r="D40" s="13" t="s">
        <v>49</v>
      </c>
      <c r="E40" s="12"/>
      <c r="F40" s="12"/>
      <c r="G40" s="12"/>
      <c r="H40" s="14"/>
      <c r="I40" s="12"/>
      <c r="J40" s="12"/>
    </row>
    <row r="41" spans="1:10" ht="14.4" thickBot="1" x14ac:dyDescent="0.3">
      <c r="A41" s="15"/>
      <c r="B41" s="12"/>
      <c r="C41" s="12"/>
      <c r="D41" s="12"/>
      <c r="E41" s="12"/>
      <c r="F41" s="12"/>
      <c r="G41" s="12"/>
      <c r="H41" s="12"/>
      <c r="I41" s="12"/>
      <c r="J41" s="12"/>
    </row>
    <row r="42" spans="1:10" ht="39.6" x14ac:dyDescent="0.25">
      <c r="A42" s="95"/>
      <c r="B42" s="85" t="s">
        <v>44</v>
      </c>
      <c r="C42" s="85" t="s">
        <v>36</v>
      </c>
      <c r="D42" s="60" t="s">
        <v>5</v>
      </c>
      <c r="E42" s="88" t="s">
        <v>14</v>
      </c>
      <c r="F42" s="89"/>
      <c r="G42" s="88" t="s">
        <v>14</v>
      </c>
      <c r="H42" s="89"/>
      <c r="I42" s="59" t="s">
        <v>37</v>
      </c>
      <c r="J42" s="16" t="s">
        <v>38</v>
      </c>
    </row>
    <row r="43" spans="1:10" ht="52.8" x14ac:dyDescent="0.25">
      <c r="A43" s="97"/>
      <c r="B43" s="86"/>
      <c r="C43" s="86"/>
      <c r="D43" s="62" t="s">
        <v>1</v>
      </c>
      <c r="E43" s="90" t="s">
        <v>2</v>
      </c>
      <c r="F43" s="91"/>
      <c r="G43" s="90" t="s">
        <v>1</v>
      </c>
      <c r="H43" s="91"/>
      <c r="I43" s="61" t="s">
        <v>1</v>
      </c>
      <c r="J43" s="17" t="s">
        <v>2</v>
      </c>
    </row>
    <row r="44" spans="1:10" ht="14.4" thickBot="1" x14ac:dyDescent="0.3">
      <c r="A44" s="97"/>
      <c r="B44" s="86"/>
      <c r="C44" s="86"/>
      <c r="D44" s="18"/>
      <c r="E44" s="19"/>
      <c r="F44" s="20"/>
      <c r="G44" s="19"/>
      <c r="H44" s="20"/>
      <c r="I44" s="61"/>
      <c r="J44" s="17"/>
    </row>
    <row r="45" spans="1:10" ht="27" thickBot="1" x14ac:dyDescent="0.3">
      <c r="A45" s="96"/>
      <c r="B45" s="87"/>
      <c r="C45" s="87"/>
      <c r="D45" s="21"/>
      <c r="E45" s="22" t="s">
        <v>15</v>
      </c>
      <c r="F45" s="22" t="s">
        <v>39</v>
      </c>
      <c r="G45" s="22" t="s">
        <v>15</v>
      </c>
      <c r="H45" s="22" t="s">
        <v>39</v>
      </c>
      <c r="I45" s="23"/>
      <c r="J45" s="58"/>
    </row>
    <row r="46" spans="1:10" ht="14.4" thickBot="1" x14ac:dyDescent="0.3">
      <c r="A46" s="58" t="s">
        <v>16</v>
      </c>
      <c r="B46" s="63">
        <v>10</v>
      </c>
      <c r="C46" s="24">
        <f>12500*B46</f>
        <v>125000</v>
      </c>
      <c r="D46" s="25">
        <f>9700*B46</f>
        <v>97000</v>
      </c>
      <c r="E46" s="26">
        <f>15200*B46</f>
        <v>152000</v>
      </c>
      <c r="F46" s="26">
        <f>15600*B46</f>
        <v>156000</v>
      </c>
      <c r="G46" s="47">
        <f>11000*B46</f>
        <v>110000</v>
      </c>
      <c r="H46" s="47">
        <f>11400*B46</f>
        <v>114000</v>
      </c>
      <c r="I46" s="47">
        <f>12000*B46</f>
        <v>120000</v>
      </c>
      <c r="J46" s="26">
        <f>20000*B46</f>
        <v>200000</v>
      </c>
    </row>
    <row r="47" spans="1:10" ht="14.4" thickBot="1" x14ac:dyDescent="0.3">
      <c r="A47" s="57" t="s">
        <v>17</v>
      </c>
      <c r="B47" s="63">
        <v>14</v>
      </c>
      <c r="C47" s="24">
        <f>12500*B47</f>
        <v>175000</v>
      </c>
      <c r="D47" s="25">
        <f>9700*B47</f>
        <v>135800</v>
      </c>
      <c r="E47" s="26">
        <f>15200*B47</f>
        <v>212800</v>
      </c>
      <c r="F47" s="26">
        <f>15600*B47</f>
        <v>218400</v>
      </c>
      <c r="G47" s="47">
        <f>11000*B47</f>
        <v>154000</v>
      </c>
      <c r="H47" s="47">
        <f>11400*B47</f>
        <v>159600</v>
      </c>
      <c r="I47" s="47">
        <f>12000*B47</f>
        <v>168000</v>
      </c>
      <c r="J47" s="26">
        <f>20000*B47</f>
        <v>280000</v>
      </c>
    </row>
    <row r="48" spans="1:10" ht="14.4" thickBot="1" x14ac:dyDescent="0.3">
      <c r="A48" s="92" t="s">
        <v>55</v>
      </c>
      <c r="B48" s="63">
        <v>7</v>
      </c>
      <c r="C48" s="27">
        <f>12700*B48</f>
        <v>88900</v>
      </c>
      <c r="D48" s="28">
        <f>9800*B48</f>
        <v>68600</v>
      </c>
      <c r="E48" s="29">
        <f>15500*B48</f>
        <v>108500</v>
      </c>
      <c r="F48" s="26">
        <f>15900*B48</f>
        <v>111300</v>
      </c>
      <c r="G48" s="26">
        <f>11100*B48</f>
        <v>77700</v>
      </c>
      <c r="H48" s="49">
        <f>11500*B48</f>
        <v>80500</v>
      </c>
      <c r="I48" s="51">
        <f>12200*B48</f>
        <v>85400</v>
      </c>
      <c r="J48" s="29">
        <f>20500*B48</f>
        <v>143500</v>
      </c>
    </row>
    <row r="49" spans="1:10" ht="14.4" thickBot="1" x14ac:dyDescent="0.3">
      <c r="A49" s="93"/>
      <c r="B49" s="63">
        <v>10</v>
      </c>
      <c r="C49" s="27">
        <f>12700*B49</f>
        <v>127000</v>
      </c>
      <c r="D49" s="28">
        <f>9800*B49</f>
        <v>98000</v>
      </c>
      <c r="E49" s="29">
        <f>15500*B49</f>
        <v>155000</v>
      </c>
      <c r="F49" s="29">
        <f>15500*B49</f>
        <v>155000</v>
      </c>
      <c r="G49" s="48">
        <f>11100*B49</f>
        <v>111000</v>
      </c>
      <c r="H49" s="49">
        <f t="shared" ref="H49:H50" si="3">11500*B49</f>
        <v>115000</v>
      </c>
      <c r="I49" s="51">
        <f>12200*B49</f>
        <v>122000</v>
      </c>
      <c r="J49" s="29">
        <f>20500*B49</f>
        <v>205000</v>
      </c>
    </row>
    <row r="50" spans="1:10" ht="14.4" thickBot="1" x14ac:dyDescent="0.3">
      <c r="A50" s="94"/>
      <c r="B50" s="63">
        <v>14</v>
      </c>
      <c r="C50" s="27">
        <f>12700*B50</f>
        <v>177800</v>
      </c>
      <c r="D50" s="28">
        <f>9800*B50</f>
        <v>137200</v>
      </c>
      <c r="E50" s="29">
        <f>15500*B50</f>
        <v>217000</v>
      </c>
      <c r="F50" s="29">
        <f>15900*B50</f>
        <v>222600</v>
      </c>
      <c r="G50" s="48">
        <f>11100*B50</f>
        <v>155400</v>
      </c>
      <c r="H50" s="49">
        <f t="shared" si="3"/>
        <v>161000</v>
      </c>
      <c r="I50" s="51">
        <f>12200*B50</f>
        <v>170800</v>
      </c>
      <c r="J50" s="29">
        <f>20500*B50</f>
        <v>287000</v>
      </c>
    </row>
    <row r="51" spans="1:10" ht="14.4" thickBot="1" x14ac:dyDescent="0.3">
      <c r="A51" s="95" t="s">
        <v>45</v>
      </c>
      <c r="B51" s="63">
        <v>7</v>
      </c>
      <c r="C51" s="24">
        <f>14700*B51</f>
        <v>102900</v>
      </c>
      <c r="D51" s="24">
        <f>12000*B51</f>
        <v>84000</v>
      </c>
      <c r="E51" s="26">
        <f>15000*B51</f>
        <v>105000</v>
      </c>
      <c r="F51" s="26">
        <f>15400*B51</f>
        <v>107800</v>
      </c>
      <c r="G51" s="26">
        <f>13100*B51</f>
        <v>91700</v>
      </c>
      <c r="H51" s="26">
        <f>13600*B51</f>
        <v>95200</v>
      </c>
      <c r="I51" s="26">
        <f>14000*B51</f>
        <v>98000</v>
      </c>
      <c r="J51" s="26">
        <f>19900*B51</f>
        <v>139300</v>
      </c>
    </row>
    <row r="52" spans="1:10" ht="14.4" thickBot="1" x14ac:dyDescent="0.3">
      <c r="A52" s="96"/>
      <c r="B52" s="63">
        <v>14</v>
      </c>
      <c r="C52" s="24">
        <f>14700*B52</f>
        <v>205800</v>
      </c>
      <c r="D52" s="24">
        <f>12000*B52</f>
        <v>168000</v>
      </c>
      <c r="E52" s="26">
        <f>15000*B52</f>
        <v>210000</v>
      </c>
      <c r="F52" s="26">
        <f>15400*B52</f>
        <v>215600</v>
      </c>
      <c r="G52" s="26">
        <f>13100*B52</f>
        <v>183400</v>
      </c>
      <c r="H52" s="26">
        <f>13500*B52</f>
        <v>189000</v>
      </c>
      <c r="I52" s="26">
        <f>14000*B52</f>
        <v>196000</v>
      </c>
      <c r="J52" s="26">
        <f>19900*B52</f>
        <v>278600</v>
      </c>
    </row>
    <row r="53" spans="1:10" ht="14.4" thickBot="1" x14ac:dyDescent="0.3">
      <c r="A53" s="30" t="s">
        <v>18</v>
      </c>
      <c r="B53" s="63">
        <v>12</v>
      </c>
      <c r="C53" s="31">
        <f>14500*B53</f>
        <v>174000</v>
      </c>
      <c r="D53" s="31">
        <f>10200*B53</f>
        <v>122400</v>
      </c>
      <c r="E53" s="32">
        <f>15700*B53</f>
        <v>188400</v>
      </c>
      <c r="F53" s="32">
        <f>15900*B53</f>
        <v>190800</v>
      </c>
      <c r="G53" s="32">
        <f>11200*B53</f>
        <v>134400</v>
      </c>
      <c r="H53" s="32">
        <f>11600*B53</f>
        <v>139200</v>
      </c>
      <c r="I53" s="32">
        <f>12000*B53</f>
        <v>144000</v>
      </c>
      <c r="J53" s="32">
        <f>20500*B53</f>
        <v>246000</v>
      </c>
    </row>
    <row r="54" spans="1:10" ht="14.4" thickBot="1" x14ac:dyDescent="0.3">
      <c r="A54" s="33" t="s">
        <v>41</v>
      </c>
      <c r="B54" s="63">
        <v>7</v>
      </c>
      <c r="C54" s="34">
        <f>16200*B54</f>
        <v>113400</v>
      </c>
      <c r="D54" s="34"/>
      <c r="E54" s="35">
        <f>17300*B54</f>
        <v>121100</v>
      </c>
      <c r="F54" s="35">
        <f>17400*B54</f>
        <v>121800</v>
      </c>
      <c r="G54" s="36">
        <f>14600*B54</f>
        <v>102200</v>
      </c>
      <c r="H54" s="36">
        <f>15000*B54</f>
        <v>105000</v>
      </c>
      <c r="I54" s="36">
        <f>15500*B54</f>
        <v>108500</v>
      </c>
      <c r="J54" s="32">
        <f>20500*B54</f>
        <v>143500</v>
      </c>
    </row>
    <row r="55" spans="1:10" ht="14.4" thickBot="1" x14ac:dyDescent="0.3">
      <c r="A55" s="57" t="s">
        <v>46</v>
      </c>
      <c r="B55" s="63">
        <v>6</v>
      </c>
      <c r="C55" s="34">
        <f>17900*B55</f>
        <v>107400</v>
      </c>
      <c r="D55" s="34"/>
      <c r="E55" s="35">
        <f>20000*B55</f>
        <v>120000</v>
      </c>
      <c r="F55" s="35">
        <f>19800*B55</f>
        <v>118800</v>
      </c>
      <c r="G55" s="36">
        <f>16700*B55</f>
        <v>100200</v>
      </c>
      <c r="H55" s="36">
        <f>17100*B55</f>
        <v>102600</v>
      </c>
      <c r="I55" s="36">
        <f>17600*B55</f>
        <v>105600</v>
      </c>
      <c r="J55" s="36"/>
    </row>
    <row r="56" spans="1:10" ht="14.4" thickBot="1" x14ac:dyDescent="0.3">
      <c r="A56" s="37" t="s">
        <v>43</v>
      </c>
      <c r="B56" s="63">
        <v>3</v>
      </c>
      <c r="C56" s="38">
        <f>35500*B56</f>
        <v>106500</v>
      </c>
      <c r="D56" s="38">
        <f>33000*B56</f>
        <v>99000</v>
      </c>
      <c r="E56" s="39">
        <f>39000*B56</f>
        <v>117000</v>
      </c>
      <c r="F56" s="39">
        <f>38400*B56</f>
        <v>115200</v>
      </c>
      <c r="G56" s="40">
        <f>37000*B56</f>
        <v>111000</v>
      </c>
      <c r="H56" s="40">
        <f>37500*B56</f>
        <v>112500</v>
      </c>
      <c r="I56" s="40">
        <f>38000*B56</f>
        <v>114000</v>
      </c>
      <c r="J56" s="40">
        <f>51800*B56</f>
        <v>155400</v>
      </c>
    </row>
    <row r="57" spans="1:10" ht="14.4" thickBot="1" x14ac:dyDescent="0.3">
      <c r="A57" s="95" t="s">
        <v>19</v>
      </c>
      <c r="B57" s="63">
        <v>3</v>
      </c>
      <c r="C57" s="34">
        <f>30900*B57</f>
        <v>92700</v>
      </c>
      <c r="D57" s="34">
        <f>24000*B57</f>
        <v>72000</v>
      </c>
      <c r="E57" s="35">
        <f>31500*B57</f>
        <v>94500</v>
      </c>
      <c r="F57" s="35">
        <f>28800*B57</f>
        <v>86400</v>
      </c>
      <c r="G57" s="36">
        <f>25000*B56</f>
        <v>75000</v>
      </c>
      <c r="H57" s="36">
        <f>25500*B57</f>
        <v>76500</v>
      </c>
      <c r="I57" s="36">
        <f>26000*B57</f>
        <v>78000</v>
      </c>
      <c r="J57" s="36">
        <f>38000*3</f>
        <v>114000</v>
      </c>
    </row>
    <row r="58" spans="1:10" ht="14.4" thickBot="1" x14ac:dyDescent="0.3">
      <c r="A58" s="96"/>
      <c r="B58" s="63" t="s">
        <v>20</v>
      </c>
      <c r="C58" s="34"/>
      <c r="D58" s="34">
        <f>14000*3</f>
        <v>42000</v>
      </c>
      <c r="E58" s="35"/>
      <c r="F58" s="35"/>
      <c r="G58" s="36">
        <f>16000*B57</f>
        <v>48000</v>
      </c>
      <c r="H58" s="36">
        <f>16500*3</f>
        <v>49500</v>
      </c>
      <c r="I58" s="52">
        <f>17000*3</f>
        <v>51000</v>
      </c>
      <c r="J58" s="36"/>
    </row>
    <row r="59" spans="1:10" ht="14.4" thickBot="1" x14ac:dyDescent="0.3">
      <c r="A59" s="92" t="s">
        <v>40</v>
      </c>
      <c r="B59" s="65">
        <v>2</v>
      </c>
      <c r="C59" s="66">
        <f>17300*B59</f>
        <v>34600</v>
      </c>
      <c r="D59" s="66">
        <f>13600*B59</f>
        <v>27200</v>
      </c>
      <c r="E59" s="66">
        <f>19000*B59</f>
        <v>38000</v>
      </c>
      <c r="F59" s="67">
        <f>19800*B59</f>
        <v>39600</v>
      </c>
      <c r="G59" s="66">
        <f>16100*B59</f>
        <v>32200</v>
      </c>
      <c r="H59" s="66">
        <f>16500*B59</f>
        <v>33000</v>
      </c>
      <c r="I59" s="66">
        <f>17000*B59</f>
        <v>34000</v>
      </c>
      <c r="J59" s="67">
        <f>25000*B59</f>
        <v>50000</v>
      </c>
    </row>
    <row r="60" spans="1:10" ht="14.4" thickBot="1" x14ac:dyDescent="0.3">
      <c r="A60" s="94"/>
      <c r="B60" s="63">
        <v>3</v>
      </c>
      <c r="C60" s="36">
        <f>17300*B60</f>
        <v>51900</v>
      </c>
      <c r="D60" s="36">
        <f>13600*B60</f>
        <v>40800</v>
      </c>
      <c r="E60" s="35">
        <f>19000*B60</f>
        <v>57000</v>
      </c>
      <c r="F60" s="39">
        <f>19800*B60</f>
        <v>59400</v>
      </c>
      <c r="G60" s="36">
        <f>16100*B60</f>
        <v>48300</v>
      </c>
      <c r="H60" s="35">
        <f>16500*B60</f>
        <v>49500</v>
      </c>
      <c r="I60" s="36">
        <f>17000*B60</f>
        <v>51000</v>
      </c>
      <c r="J60" s="39">
        <f>25000*B60</f>
        <v>75000</v>
      </c>
    </row>
    <row r="61" spans="1:10" ht="14.4" thickBot="1" x14ac:dyDescent="0.3">
      <c r="A61" s="41"/>
      <c r="B61" s="36">
        <v>3</v>
      </c>
      <c r="C61" s="34">
        <f>14500*B61</f>
        <v>43500</v>
      </c>
      <c r="D61" s="34">
        <f>11600*B61</f>
        <v>34800</v>
      </c>
      <c r="E61" s="35">
        <f>15500*B61</f>
        <v>46500</v>
      </c>
      <c r="F61" s="35">
        <f>15800*B61</f>
        <v>47400</v>
      </c>
      <c r="G61" s="36">
        <f>12600*B61</f>
        <v>37800</v>
      </c>
      <c r="H61" s="36">
        <f>13000*B61</f>
        <v>39000</v>
      </c>
      <c r="I61" s="36">
        <f>13500*B61</f>
        <v>40500</v>
      </c>
      <c r="J61" s="36">
        <f>19000*B61</f>
        <v>57000</v>
      </c>
    </row>
    <row r="62" spans="1:10" ht="14.4" thickBot="1" x14ac:dyDescent="0.3">
      <c r="A62" s="58" t="s">
        <v>21</v>
      </c>
      <c r="B62" s="36">
        <v>5</v>
      </c>
      <c r="C62" s="34">
        <f>14500*B62</f>
        <v>72500</v>
      </c>
      <c r="D62" s="34">
        <f>11600*B62</f>
        <v>58000</v>
      </c>
      <c r="E62" s="36">
        <f>15500*B62</f>
        <v>77500</v>
      </c>
      <c r="F62" s="36">
        <f>15800*B62</f>
        <v>79000</v>
      </c>
      <c r="G62" s="36">
        <f>12600*B62</f>
        <v>63000</v>
      </c>
      <c r="H62" s="36">
        <f t="shared" ref="H62:H63" si="4">13000*B62</f>
        <v>65000</v>
      </c>
      <c r="I62" s="36">
        <f t="shared" ref="I62:I63" si="5">13500*B62</f>
        <v>67500</v>
      </c>
      <c r="J62" s="36">
        <f t="shared" ref="J62:J63" si="6">19000*B62</f>
        <v>95000</v>
      </c>
    </row>
    <row r="63" spans="1:10" ht="14.4" thickBot="1" x14ac:dyDescent="0.3">
      <c r="A63" s="42"/>
      <c r="B63" s="36">
        <v>7</v>
      </c>
      <c r="C63" s="34">
        <f>14500*B63</f>
        <v>101500</v>
      </c>
      <c r="D63" s="34">
        <f>11600*B63</f>
        <v>81200</v>
      </c>
      <c r="E63" s="36">
        <f>15500*B63</f>
        <v>108500</v>
      </c>
      <c r="F63" s="36">
        <f>15800*B63</f>
        <v>110600</v>
      </c>
      <c r="G63" s="36">
        <f>12600*B63</f>
        <v>88200</v>
      </c>
      <c r="H63" s="36">
        <f t="shared" si="4"/>
        <v>91000</v>
      </c>
      <c r="I63" s="36">
        <f t="shared" si="5"/>
        <v>94500</v>
      </c>
      <c r="J63" s="36">
        <f t="shared" si="6"/>
        <v>133000</v>
      </c>
    </row>
    <row r="64" spans="1:10" ht="14.4" thickBot="1" x14ac:dyDescent="0.3">
      <c r="A64" s="95" t="s">
        <v>22</v>
      </c>
      <c r="B64" s="36">
        <v>2</v>
      </c>
      <c r="C64" s="36">
        <f>13200*2</f>
        <v>26400</v>
      </c>
      <c r="D64" s="36">
        <f>11800*2</f>
        <v>23600</v>
      </c>
      <c r="E64" s="36">
        <f>15000*2</f>
        <v>30000</v>
      </c>
      <c r="F64" s="40">
        <f>15400*2</f>
        <v>30800</v>
      </c>
      <c r="G64" s="36">
        <f>12400*2</f>
        <v>24800</v>
      </c>
      <c r="H64" s="36">
        <f>12900*2</f>
        <v>25800</v>
      </c>
      <c r="I64" s="50">
        <f>12400*2</f>
        <v>24800</v>
      </c>
      <c r="J64" s="40">
        <f>15400*2</f>
        <v>30800</v>
      </c>
    </row>
    <row r="65" spans="1:10" ht="14.4" thickBot="1" x14ac:dyDescent="0.3">
      <c r="A65" s="96"/>
      <c r="B65" s="36">
        <v>3</v>
      </c>
      <c r="C65" s="36">
        <f>13200*3</f>
        <v>39600</v>
      </c>
      <c r="D65" s="36">
        <f>11800*3</f>
        <v>35400</v>
      </c>
      <c r="E65" s="36">
        <f>15000*3</f>
        <v>45000</v>
      </c>
      <c r="F65" s="36">
        <f>15400*3</f>
        <v>46200</v>
      </c>
      <c r="G65" s="36">
        <f>12400*3</f>
        <v>37200</v>
      </c>
      <c r="H65" s="36">
        <f>12900*3</f>
        <v>38700</v>
      </c>
      <c r="I65" s="50">
        <f>12400*3</f>
        <v>37200</v>
      </c>
      <c r="J65" s="36">
        <f>15400*3</f>
        <v>46200</v>
      </c>
    </row>
    <row r="66" spans="1:10" ht="14.4" thickBot="1" x14ac:dyDescent="0.3">
      <c r="A66" s="43" t="s">
        <v>23</v>
      </c>
      <c r="B66" s="45">
        <v>2</v>
      </c>
      <c r="C66" s="64"/>
      <c r="D66" s="64"/>
      <c r="E66" s="44" t="s">
        <v>24</v>
      </c>
      <c r="F66" s="44" t="s">
        <v>25</v>
      </c>
      <c r="G66" s="44" t="s">
        <v>26</v>
      </c>
      <c r="H66" s="44" t="s">
        <v>27</v>
      </c>
      <c r="I66" s="44" t="s">
        <v>26</v>
      </c>
      <c r="J66" s="44" t="s">
        <v>25</v>
      </c>
    </row>
    <row r="67" spans="1:10" x14ac:dyDescent="0.25">
      <c r="A67" s="98"/>
      <c r="B67" s="99"/>
      <c r="C67" s="100"/>
      <c r="D67" s="100"/>
      <c r="E67" s="100"/>
      <c r="F67" s="100"/>
      <c r="G67" s="100"/>
      <c r="H67" s="100"/>
      <c r="I67" s="101"/>
      <c r="J67" s="100"/>
    </row>
    <row r="68" spans="1:10" x14ac:dyDescent="0.25">
      <c r="A68" s="12">
        <v>1</v>
      </c>
      <c r="B68" s="12" t="s">
        <v>11</v>
      </c>
      <c r="C68" s="12"/>
      <c r="D68" s="12"/>
      <c r="E68" s="12"/>
      <c r="F68" s="12"/>
      <c r="G68" s="12"/>
      <c r="H68" s="12"/>
      <c r="I68" s="12"/>
      <c r="J68" s="12"/>
    </row>
    <row r="69" spans="1:10" x14ac:dyDescent="0.25">
      <c r="A69" s="12"/>
      <c r="B69" s="12" t="s">
        <v>47</v>
      </c>
      <c r="C69" s="12"/>
      <c r="D69" s="12"/>
      <c r="E69" s="12"/>
      <c r="F69" s="12"/>
      <c r="G69" s="12"/>
      <c r="H69" s="12"/>
      <c r="I69" s="12"/>
      <c r="J69" s="12"/>
    </row>
    <row r="70" spans="1:10" x14ac:dyDescent="0.25">
      <c r="A70" s="12">
        <v>2</v>
      </c>
      <c r="B70" s="12" t="s">
        <v>12</v>
      </c>
      <c r="C70" s="12"/>
      <c r="D70" s="12"/>
      <c r="E70" s="12"/>
      <c r="F70" s="12"/>
      <c r="G70" s="12"/>
      <c r="H70" s="12"/>
      <c r="I70" s="12"/>
      <c r="J70" s="12"/>
    </row>
    <row r="71" spans="1:10" x14ac:dyDescent="0.25">
      <c r="A71" s="12">
        <v>3</v>
      </c>
      <c r="B71" s="12" t="s">
        <v>33</v>
      </c>
      <c r="C71" s="12"/>
      <c r="D71" s="12"/>
      <c r="E71" s="12"/>
      <c r="F71" s="12"/>
      <c r="G71" s="12"/>
      <c r="H71" s="12"/>
      <c r="I71" s="12"/>
      <c r="J71" s="12"/>
    </row>
    <row r="72" spans="1:10" x14ac:dyDescent="0.25">
      <c r="A72" s="12">
        <v>4</v>
      </c>
      <c r="B72" s="12" t="s">
        <v>56</v>
      </c>
      <c r="C72" s="12"/>
      <c r="D72" s="12"/>
      <c r="E72" s="12"/>
      <c r="F72" s="12"/>
      <c r="G72" s="12"/>
      <c r="H72" s="12"/>
      <c r="I72" s="12"/>
      <c r="J72" s="12"/>
    </row>
    <row r="73" spans="1:10" x14ac:dyDescent="0.25">
      <c r="A73" s="12">
        <v>5</v>
      </c>
      <c r="B73" s="46" t="s">
        <v>35</v>
      </c>
      <c r="C73" s="12"/>
      <c r="D73" s="12"/>
      <c r="E73" s="12"/>
      <c r="F73" s="12"/>
      <c r="G73" s="12"/>
      <c r="H73" s="12"/>
      <c r="I73" s="12"/>
      <c r="J73" s="12"/>
    </row>
    <row r="74" spans="1:10" x14ac:dyDescent="0.25">
      <c r="A74" s="12">
        <v>6</v>
      </c>
      <c r="B74" s="12" t="s">
        <v>48</v>
      </c>
      <c r="C74" s="12"/>
      <c r="D74" s="12"/>
      <c r="E74" s="12"/>
      <c r="F74" s="12"/>
      <c r="G74" s="12"/>
      <c r="H74" s="12"/>
      <c r="I74" s="12"/>
      <c r="J74" s="12"/>
    </row>
    <row r="75" spans="1:10" x14ac:dyDescent="0.25">
      <c r="A75" s="102"/>
      <c r="B75" s="103"/>
      <c r="C75" s="104"/>
      <c r="D75" s="104"/>
      <c r="E75" s="105"/>
      <c r="F75" s="105"/>
      <c r="G75" s="106"/>
      <c r="H75" s="106"/>
      <c r="I75" s="101"/>
      <c r="J75" s="101"/>
    </row>
  </sheetData>
  <mergeCells count="26">
    <mergeCell ref="A48:A50"/>
    <mergeCell ref="A51:A52"/>
    <mergeCell ref="A57:A58"/>
    <mergeCell ref="A59:A60"/>
    <mergeCell ref="A64:A65"/>
    <mergeCell ref="A42:A45"/>
    <mergeCell ref="B42:B45"/>
    <mergeCell ref="C42:C45"/>
    <mergeCell ref="E42:F42"/>
    <mergeCell ref="G42:H42"/>
    <mergeCell ref="E43:F43"/>
    <mergeCell ref="G43:H43"/>
    <mergeCell ref="A20:H20"/>
    <mergeCell ref="A21:A22"/>
    <mergeCell ref="B21:E21"/>
    <mergeCell ref="F21:H21"/>
    <mergeCell ref="B23:E26"/>
    <mergeCell ref="A12:H12"/>
    <mergeCell ref="A13:A14"/>
    <mergeCell ref="B13:E13"/>
    <mergeCell ref="F13:H13"/>
    <mergeCell ref="A2:H2"/>
    <mergeCell ref="A4:H4"/>
    <mergeCell ref="A5:A6"/>
    <mergeCell ref="B5:E5"/>
    <mergeCell ref="F5:H5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СКП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2025-07-07T16:34:09Z</dcterms:modified>
</cp:coreProperties>
</file>